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sk_Register" sheetId="1" state="visible" r:id="rId3"/>
    <sheet name="Heat_Map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<sst xmlns="http://schemas.openxmlformats.org/spreadsheetml/2006/main" count="185" uniqueCount="148">
  <si>
    <t xml:space="preserve">Programme Risk Register</t>
  </si>
  <si>
    <t xml:space="preserve">Score = Likelihood x Impact (1-5). Rating: &gt;=15 High, 8-14 Medium, &lt;8 Low. Edit blue cells; scores and ratings recalculate.</t>
  </si>
  <si>
    <t xml:space="preserve">ID</t>
  </si>
  <si>
    <t xml:space="preserve">Category</t>
  </si>
  <si>
    <t xml:space="preserve">Risk</t>
  </si>
  <si>
    <t xml:space="preserve">Cause / trigger</t>
  </si>
  <si>
    <t xml:space="preserve">L</t>
  </si>
  <si>
    <t xml:space="preserve">I</t>
  </si>
  <si>
    <t xml:space="preserve">Score</t>
  </si>
  <si>
    <t xml:space="preserve">Rating</t>
  </si>
  <si>
    <t xml:space="preserve">Mitigation</t>
  </si>
  <si>
    <t xml:space="preserve">Early-warning indicator</t>
  </si>
  <si>
    <t xml:space="preserve">Owner</t>
  </si>
  <si>
    <t xml:space="preserve">Residual L</t>
  </si>
  <si>
    <t xml:space="preserve">Residual I</t>
  </si>
  <si>
    <t xml:space="preserve">Residual score</t>
  </si>
  <si>
    <t xml:space="preserve">Status</t>
  </si>
  <si>
    <t xml:space="preserve">R01</t>
  </si>
  <si>
    <t xml:space="preserve">Data</t>
  </si>
  <si>
    <t xml:space="preserve">Master data duplicates migrate into ERP (same item under several codes)</t>
  </si>
  <si>
    <t xml:space="preserve">2,850 SKUs, no governance; IT Manager warning</t>
  </si>
  <si>
    <t xml:space="preserve">Phase 1 data clean-up before any migration; golden-record rules; 3 trial loads with &gt;=99.5% reconciliation as go/no-go</t>
  </si>
  <si>
    <t xml:space="preserve">Duplicate rate after clean-up &gt; 2%</t>
  </si>
  <si>
    <t xml:space="preserve">IT Manager</t>
  </si>
  <si>
    <t xml:space="preserve">Open</t>
  </si>
  <si>
    <t xml:space="preserve">R02</t>
  </si>
  <si>
    <t xml:space="preserve">Financial</t>
  </si>
  <si>
    <t xml:space="preserve">Vendor costs exceed preliminary estimates</t>
  </si>
  <si>
    <t xml:space="preserve">Estimates are not quotations</t>
  </si>
  <si>
    <t xml:space="preserve">Firm fixed-price quotes at Gate 1; 15% holdback; change-control board; contingency 15% held by CFO</t>
  </si>
  <si>
    <t xml:space="preserve">Change requests &gt; 5% of scope</t>
  </si>
  <si>
    <t xml:space="preserve">CFO</t>
  </si>
  <si>
    <t xml:space="preserve">R03</t>
  </si>
  <si>
    <t xml:space="preserve">Benefits do not materialise (base case is break-even for ERP)</t>
  </si>
  <si>
    <t xml:space="preserve">Credited benefits unverified; time-and-motion not done</t>
  </si>
  <si>
    <t xml:space="preserve">Baseline time study; named benefit owners; quarterly benefit review; Gate 1 refresh of model with real data</t>
  </si>
  <si>
    <t xml:space="preserve">Inventory days not &lt;= 76 by M6</t>
  </si>
  <si>
    <t xml:space="preserve">CFO / COO</t>
  </si>
  <si>
    <t xml:space="preserve">R04</t>
  </si>
  <si>
    <t xml:space="preserve">Licence price escalation after year 1</t>
  </si>
  <si>
    <t xml:space="preserve">SaaS renewal uplift</t>
  </si>
  <si>
    <t xml:space="preserve">Contract cap &lt;= 3% p.a. for 3 years; multi-year price lock</t>
  </si>
  <si>
    <t xml:space="preserve">Renewal notice &gt; cap</t>
  </si>
  <si>
    <t xml:space="preserve">R05</t>
  </si>
  <si>
    <t xml:space="preserve">Operational</t>
  </si>
  <si>
    <t xml:space="preserve">Production disruption at cutover</t>
  </si>
  <si>
    <t xml:space="preserve">Plants run on live inventory; transaction freeze</t>
  </si>
  <si>
    <t xml:space="preserve">Plant B first; weekend cutover; 4-week parallel run; rollback plan; freeze windows outside peak orders</t>
  </si>
  <si>
    <t xml:space="preserve">Trial-load variance &gt; 0.5%</t>
  </si>
  <si>
    <t xml:space="preserve">COO</t>
  </si>
  <si>
    <t xml:space="preserve">R06</t>
  </si>
  <si>
    <t xml:space="preserve">Stockouts rise when inventory targets are tightened</t>
  </si>
  <si>
    <t xml:space="preserve">Warehouse manager concern; safety stock cuts</t>
  </si>
  <si>
    <t xml:space="preserve">Reduce by ABC-XYZ class; protect A-items; slow-mover liquidation first; weekly stockout review with stop-rule</t>
  </si>
  <si>
    <t xml:space="preserve">Stockouts &gt; 45/month for 2 weeks</t>
  </si>
  <si>
    <t xml:space="preserve">Warehouse Mgr</t>
  </si>
  <si>
    <t xml:space="preserve">R07</t>
  </si>
  <si>
    <t xml:space="preserve">Inventory counts disrupt production</t>
  </si>
  <si>
    <t xml:space="preserve">Cycle-count programme resourcing</t>
  </si>
  <si>
    <t xml:space="preserve">Cycle counts in low-activity windows; dedicated count team of 2; ABC frequencies</t>
  </si>
  <si>
    <t xml:space="preserve">Count overruns &gt; 2 hrs/day</t>
  </si>
  <si>
    <t xml:space="preserve">R08</t>
  </si>
  <si>
    <t xml:space="preserve">People</t>
  </si>
  <si>
    <t xml:space="preserve">Employee resistance and low adoption</t>
  </si>
  <si>
    <t xml:space="preserve">61% worried about new software; 44% fear job loss</t>
  </si>
  <si>
    <t xml:space="preserve">No-redundancy commitment attributable to ERP; super-users per area; WIIFM comms; incentives tied to data accuracy</t>
  </si>
  <si>
    <t xml:space="preserve">Login/usage &lt; 80% by week 4</t>
  </si>
  <si>
    <t xml:space="preserve">HR Manager</t>
  </si>
  <si>
    <t xml:space="preserve">R09</t>
  </si>
  <si>
    <t xml:space="preserve">Survey results over-state readiness</t>
  </si>
  <si>
    <t xml:space="preserve">Unclear sampling; 120 of 185</t>
  </si>
  <si>
    <t xml:space="preserve">Stratified pulse survey by function/shift before training design; focus groups with operators</t>
  </si>
  <si>
    <t xml:space="preserve">Low turnout from shift workers</t>
  </si>
  <si>
    <t xml:space="preserve">R10</t>
  </si>
  <si>
    <t xml:space="preserve">Key-person dependence (3 IT staff, few process owners)</t>
  </si>
  <si>
    <t xml:space="preserve">Small team; SMEs rely on individuals</t>
  </si>
  <si>
    <t xml:space="preserve">Backfill for key users; retained ERP partner PMO; documented processes; cross-training</t>
  </si>
  <si>
    <t xml:space="preserve">Overtime &gt; 15% for IT staff</t>
  </si>
  <si>
    <t xml:space="preserve">R11</t>
  </si>
  <si>
    <t xml:space="preserve">Technical</t>
  </si>
  <si>
    <t xml:space="preserve">Integration with standalone accounting software fails or is delayed</t>
  </si>
  <si>
    <t xml:space="preserve">Legacy finance system</t>
  </si>
  <si>
    <t xml:space="preserve">Prefer ERP finance module; migrate GL balances + open items; reconciliation controls</t>
  </si>
  <si>
    <t xml:space="preserve">Interface defect backlog &gt; 20</t>
  </si>
  <si>
    <t xml:space="preserve">R12</t>
  </si>
  <si>
    <t xml:space="preserve">Data loss or corruption in migration</t>
  </si>
  <si>
    <t xml:space="preserve">Complex multi-source spreadsheets</t>
  </si>
  <si>
    <t xml:space="preserve">Immutable backups pre-load; reconciliation scripts; archive of legacy files; audit trail</t>
  </si>
  <si>
    <t xml:space="preserve">Failed reconciliation in trial load</t>
  </si>
  <si>
    <t xml:space="preserve">R13</t>
  </si>
  <si>
    <t xml:space="preserve">Cyber</t>
  </si>
  <si>
    <t xml:space="preserve">Ransomware / credential compromise during transition</t>
  </si>
  <si>
    <t xml:space="preserve">Basic endpoint protection only today</t>
  </si>
  <si>
    <t xml:space="preserve">MFA everywhere; offsite immutable backup (3-2-1); incident response plan and tabletop; privileged-access review</t>
  </si>
  <si>
    <t xml:space="preserve">Phishing click-rate &gt; 8%</t>
  </si>
  <si>
    <t xml:space="preserve">R14</t>
  </si>
  <si>
    <t xml:space="preserve">Vendor security breach or inadequate assurance</t>
  </si>
  <si>
    <t xml:space="preserve">SaaS dependency</t>
  </si>
  <si>
    <t xml:space="preserve">ISO 27001/SOC 2 evidence; data-processing agreement; breach notification SLA; exit clause</t>
  </si>
  <si>
    <t xml:space="preserve">Audit findings open &gt; 30 days</t>
  </si>
  <si>
    <t xml:space="preserve">R15</t>
  </si>
  <si>
    <t xml:space="preserve">Scope</t>
  </si>
  <si>
    <t xml:space="preserve">Scope creep toward advanced planning / analytics (Option C features)</t>
  </si>
  <si>
    <t xml:space="preserve">Production Manager preference for APS</t>
  </si>
  <si>
    <t xml:space="preserve">Freeze scope at Gate 1; park APS/forecasting as Phase 3 gated on 12 months of clean data</t>
  </si>
  <si>
    <t xml:space="preserve">Change requests citing APS</t>
  </si>
  <si>
    <t xml:space="preserve">Steering Committee</t>
  </si>
  <si>
    <t xml:space="preserve">R16</t>
  </si>
  <si>
    <t xml:space="preserve">Governance</t>
  </si>
  <si>
    <t xml:space="preserve">Decision delay or divided management (CFO sceptical, COO supportive)</t>
  </si>
  <si>
    <t xml:space="preserve">Competing priorities</t>
  </si>
  <si>
    <t xml:space="preserve">Steering committee with decision rights; Gate criteria agreed upfront; monthly benefits report</t>
  </si>
  <si>
    <t xml:space="preserve">Gate decision slips &gt; 4 weeks</t>
  </si>
  <si>
    <t xml:space="preserve">CEO</t>
  </si>
  <si>
    <t xml:space="preserve">R17</t>
  </si>
  <si>
    <t xml:space="preserve">Quality</t>
  </si>
  <si>
    <t xml:space="preserve">Rework not reduced (wrongly attributed to ERP)</t>
  </si>
  <si>
    <t xml:space="preserve">Calibration, material, skills are separate causes</t>
  </si>
  <si>
    <t xml:space="preserve">Separate engineering root-cause programme; SPC; calibration schedule; supplier quality; excluded from ERP benefits</t>
  </si>
  <si>
    <t xml:space="preserve">Rework rate &gt; 4.5% at M6</t>
  </si>
  <si>
    <t xml:space="preserve">Production Manager</t>
  </si>
  <si>
    <t xml:space="preserve">R18</t>
  </si>
  <si>
    <t xml:space="preserve">Compliance</t>
  </si>
  <si>
    <t xml:space="preserve">Statutory changes (e-invoicing, SST, PDPA) not covered</t>
  </si>
  <si>
    <t xml:space="preserve">Regulatory phase-in</t>
  </si>
  <si>
    <t xml:space="preserve">Vendor compliance commitment; CFO check at design; PDPA data map</t>
  </si>
  <si>
    <t xml:space="preserve">Compliance gap at UAT</t>
  </si>
  <si>
    <t xml:space="preserve">R19</t>
  </si>
  <si>
    <t xml:space="preserve">Commercial</t>
  </si>
  <si>
    <t xml:space="preserve">Customer service dips during transition (OTD)</t>
  </si>
  <si>
    <t xml:space="preserve">Shortages, order-entry errors</t>
  </si>
  <si>
    <t xml:space="preserve">Customer comms for top accounts; daily OTD watch; temporary expedite budget</t>
  </si>
  <si>
    <t xml:space="preserve">OTD &lt; 85% for 2 weeks</t>
  </si>
  <si>
    <t xml:space="preserve">R20</t>
  </si>
  <si>
    <t xml:space="preserve">Supplier</t>
  </si>
  <si>
    <t xml:space="preserve">Supplier lead-time shocks mask improvement</t>
  </si>
  <si>
    <t xml:space="preserve">External market</t>
  </si>
  <si>
    <t xml:space="preserve">Safety stock for single-source A-items; supplier scorecards; dual-source critical materials</t>
  </si>
  <si>
    <t xml:space="preserve">Lead time &gt; 22 days</t>
  </si>
  <si>
    <t xml:space="preserve">Procurement Mgr</t>
  </si>
  <si>
    <t xml:space="preserve">Inherent risk heat map (count of risks by Likelihood x Impact)</t>
  </si>
  <si>
    <t xml:space="preserve">L \ I</t>
  </si>
  <si>
    <t xml:space="preserve">Summary</t>
  </si>
  <si>
    <t xml:space="preserve">High (inherent)</t>
  </si>
  <si>
    <t xml:space="preserve">Medium (inherent)</t>
  </si>
  <si>
    <t xml:space="preserve">Low (inherent)</t>
  </si>
  <si>
    <t xml:space="preserve">Average inherent score</t>
  </si>
  <si>
    <t xml:space="preserve">Average residual score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</si>
</sst>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;;;"/>
    <numFmt numFmtId="167" formatCode="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4D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4D"/>
        <bgColor rgb="FF003366"/>
      </patternFill>
    </fill>
    <fill>
      <patternFill patternType="solid">
        <fgColor rgb="FFE8EE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4C7BD"/>
        </patternFill>
      </fill>
    </dxf>
    <dxf>
      <fill>
        <patternFill>
          <bgColor rgb="FFFBE8B8"/>
        </patternFill>
      </fill>
    </dxf>
    <dxf>
      <fill>
        <patternFill>
          <bgColor rgb="FFC6E8D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BE8B8"/>
      <rgbColor rgb="FFE8EE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8D8"/>
      <rgbColor rgb="FFFFFF99"/>
      <rgbColor rgb="FF99CCFF"/>
      <rgbColor rgb="FFFF99CC"/>
      <rgbColor rgb="FFCC99FF"/>
      <rgbColor rgb="FFF4C7BD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A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44"/>
    <col collapsed="false" customWidth="true" hidden="false" outlineLevel="0" max="4" min="4" style="0" width="36"/>
    <col collapsed="false" customWidth="true" hidden="false" outlineLevel="0" max="6" min="5" style="0" width="5"/>
    <col collapsed="false" customWidth="true" hidden="false" outlineLevel="0" max="7" min="7" style="0" width="7"/>
    <col collapsed="false" customWidth="true" hidden="false" outlineLevel="0" max="8" min="8" style="0" width="9"/>
    <col collapsed="false" customWidth="true" hidden="false" outlineLevel="0" max="9" min="9" style="0" width="60"/>
    <col collapsed="false" customWidth="true" hidden="false" outlineLevel="0" max="10" min="10" style="0" width="32"/>
    <col collapsed="false" customWidth="true" hidden="false" outlineLevel="0" max="11" min="11" style="0" width="16"/>
    <col collapsed="false" customWidth="true" hidden="false" outlineLevel="0" max="14" min="12" style="0" width="10"/>
    <col collapsed="false" customWidth="true" hidden="false" outlineLevel="0" max="15" min="15" style="0" width="9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</row>
    <row r="5" customFormat="false" ht="61.5" hidden="false" customHeight="true" outlineLevel="0" collapsed="false">
      <c r="A5" s="4" t="s">
        <v>17</v>
      </c>
      <c r="B5" s="4" t="s">
        <v>18</v>
      </c>
      <c r="C5" s="4" t="s">
        <v>19</v>
      </c>
      <c r="D5" s="4" t="s">
        <v>20</v>
      </c>
      <c r="E5" s="5" t="n">
        <v>5</v>
      </c>
      <c r="F5" s="5" t="n">
        <v>5</v>
      </c>
      <c r="G5" s="6" t="n">
        <f aca="false">E5*F5</f>
        <v>25</v>
      </c>
      <c r="H5" s="4" t="str">
        <f aca="false">IF(G5&gt;=15,"High",IF(G5&gt;=8,"Medium","Low"))</f>
        <v>High</v>
      </c>
      <c r="I5" s="4" t="s">
        <v>21</v>
      </c>
      <c r="J5" s="4" t="s">
        <v>22</v>
      </c>
      <c r="K5" s="4" t="s">
        <v>23</v>
      </c>
      <c r="L5" s="5" t="n">
        <v>2</v>
      </c>
      <c r="M5" s="5" t="n">
        <v>4</v>
      </c>
      <c r="N5" s="6" t="n">
        <f aca="false">L5*M5</f>
        <v>8</v>
      </c>
      <c r="O5" s="4" t="s">
        <v>24</v>
      </c>
    </row>
    <row r="6" customFormat="false" ht="61.5" hidden="false" customHeight="true" outlineLevel="0" collapsed="false">
      <c r="A6" s="4" t="s">
        <v>25</v>
      </c>
      <c r="B6" s="4" t="s">
        <v>26</v>
      </c>
      <c r="C6" s="4" t="s">
        <v>27</v>
      </c>
      <c r="D6" s="4" t="s">
        <v>28</v>
      </c>
      <c r="E6" s="5" t="n">
        <v>4</v>
      </c>
      <c r="F6" s="5" t="n">
        <v>4</v>
      </c>
      <c r="G6" s="6" t="n">
        <f aca="false">E6*F6</f>
        <v>16</v>
      </c>
      <c r="H6" s="4" t="str">
        <f aca="false">IF(G6&gt;=15,"High",IF(G6&gt;=8,"Medium","Low"))</f>
        <v>High</v>
      </c>
      <c r="I6" s="4" t="s">
        <v>29</v>
      </c>
      <c r="J6" s="4" t="s">
        <v>30</v>
      </c>
      <c r="K6" s="4" t="s">
        <v>31</v>
      </c>
      <c r="L6" s="5" t="n">
        <v>3</v>
      </c>
      <c r="M6" s="5" t="n">
        <v>3</v>
      </c>
      <c r="N6" s="6" t="n">
        <f aca="false">L6*M6</f>
        <v>9</v>
      </c>
      <c r="O6" s="4" t="s">
        <v>24</v>
      </c>
    </row>
    <row r="7" customFormat="false" ht="61.5" hidden="false" customHeight="true" outlineLevel="0" collapsed="false">
      <c r="A7" s="4" t="s">
        <v>32</v>
      </c>
      <c r="B7" s="4" t="s">
        <v>26</v>
      </c>
      <c r="C7" s="4" t="s">
        <v>33</v>
      </c>
      <c r="D7" s="4" t="s">
        <v>34</v>
      </c>
      <c r="E7" s="5" t="n">
        <v>4</v>
      </c>
      <c r="F7" s="5" t="n">
        <v>5</v>
      </c>
      <c r="G7" s="6" t="n">
        <f aca="false">E7*F7</f>
        <v>20</v>
      </c>
      <c r="H7" s="4" t="str">
        <f aca="false">IF(G7&gt;=15,"High",IF(G7&gt;=8,"Medium","Low"))</f>
        <v>High</v>
      </c>
      <c r="I7" s="4" t="s">
        <v>35</v>
      </c>
      <c r="J7" s="4" t="s">
        <v>36</v>
      </c>
      <c r="K7" s="4" t="s">
        <v>37</v>
      </c>
      <c r="L7" s="5" t="n">
        <v>3</v>
      </c>
      <c r="M7" s="5" t="n">
        <v>4</v>
      </c>
      <c r="N7" s="6" t="n">
        <f aca="false">L7*M7</f>
        <v>12</v>
      </c>
      <c r="O7" s="4" t="s">
        <v>24</v>
      </c>
    </row>
    <row r="8" customFormat="false" ht="61.5" hidden="false" customHeight="true" outlineLevel="0" collapsed="false">
      <c r="A8" s="4" t="s">
        <v>38</v>
      </c>
      <c r="B8" s="4" t="s">
        <v>26</v>
      </c>
      <c r="C8" s="4" t="s">
        <v>39</v>
      </c>
      <c r="D8" s="4" t="s">
        <v>40</v>
      </c>
      <c r="E8" s="5" t="n">
        <v>3</v>
      </c>
      <c r="F8" s="5" t="n">
        <v>3</v>
      </c>
      <c r="G8" s="6" t="n">
        <f aca="false">E8*F8</f>
        <v>9</v>
      </c>
      <c r="H8" s="4" t="str">
        <f aca="false">IF(G8&gt;=15,"High",IF(G8&gt;=8,"Medium","Low"))</f>
        <v>Medium</v>
      </c>
      <c r="I8" s="4" t="s">
        <v>41</v>
      </c>
      <c r="J8" s="4" t="s">
        <v>42</v>
      </c>
      <c r="K8" s="4" t="s">
        <v>31</v>
      </c>
      <c r="L8" s="5" t="n">
        <v>2</v>
      </c>
      <c r="M8" s="5" t="n">
        <v>2</v>
      </c>
      <c r="N8" s="6" t="n">
        <f aca="false">L8*M8</f>
        <v>4</v>
      </c>
      <c r="O8" s="4" t="s">
        <v>24</v>
      </c>
    </row>
    <row r="9" customFormat="false" ht="61.5" hidden="false" customHeight="true" outlineLevel="0" collapsed="false">
      <c r="A9" s="4" t="s">
        <v>43</v>
      </c>
      <c r="B9" s="4" t="s">
        <v>44</v>
      </c>
      <c r="C9" s="4" t="s">
        <v>45</v>
      </c>
      <c r="D9" s="4" t="s">
        <v>46</v>
      </c>
      <c r="E9" s="5" t="n">
        <v>3</v>
      </c>
      <c r="F9" s="5" t="n">
        <v>5</v>
      </c>
      <c r="G9" s="6" t="n">
        <f aca="false">E9*F9</f>
        <v>15</v>
      </c>
      <c r="H9" s="4" t="str">
        <f aca="false">IF(G9&gt;=15,"High",IF(G9&gt;=8,"Medium","Low"))</f>
        <v>High</v>
      </c>
      <c r="I9" s="4" t="s">
        <v>47</v>
      </c>
      <c r="J9" s="4" t="s">
        <v>48</v>
      </c>
      <c r="K9" s="4" t="s">
        <v>49</v>
      </c>
      <c r="L9" s="5" t="n">
        <v>2</v>
      </c>
      <c r="M9" s="5" t="n">
        <v>4</v>
      </c>
      <c r="N9" s="6" t="n">
        <f aca="false">L9*M9</f>
        <v>8</v>
      </c>
      <c r="O9" s="4" t="s">
        <v>24</v>
      </c>
    </row>
    <row r="10" customFormat="false" ht="61.5" hidden="false" customHeight="true" outlineLevel="0" collapsed="false">
      <c r="A10" s="4" t="s">
        <v>50</v>
      </c>
      <c r="B10" s="4" t="s">
        <v>44</v>
      </c>
      <c r="C10" s="4" t="s">
        <v>51</v>
      </c>
      <c r="D10" s="4" t="s">
        <v>52</v>
      </c>
      <c r="E10" s="5" t="n">
        <v>4</v>
      </c>
      <c r="F10" s="5" t="n">
        <v>4</v>
      </c>
      <c r="G10" s="6" t="n">
        <f aca="false">E10*F10</f>
        <v>16</v>
      </c>
      <c r="H10" s="4" t="str">
        <f aca="false">IF(G10&gt;=15,"High",IF(G10&gt;=8,"Medium","Low"))</f>
        <v>High</v>
      </c>
      <c r="I10" s="4" t="s">
        <v>53</v>
      </c>
      <c r="J10" s="4" t="s">
        <v>54</v>
      </c>
      <c r="K10" s="4" t="s">
        <v>55</v>
      </c>
      <c r="L10" s="5" t="n">
        <v>2</v>
      </c>
      <c r="M10" s="5" t="n">
        <v>3</v>
      </c>
      <c r="N10" s="6" t="n">
        <f aca="false">L10*M10</f>
        <v>6</v>
      </c>
      <c r="O10" s="4" t="s">
        <v>24</v>
      </c>
    </row>
    <row r="11" customFormat="false" ht="61.5" hidden="false" customHeight="true" outlineLevel="0" collapsed="false">
      <c r="A11" s="4" t="s">
        <v>56</v>
      </c>
      <c r="B11" s="4" t="s">
        <v>44</v>
      </c>
      <c r="C11" s="4" t="s">
        <v>57</v>
      </c>
      <c r="D11" s="4" t="s">
        <v>58</v>
      </c>
      <c r="E11" s="5" t="n">
        <v>3</v>
      </c>
      <c r="F11" s="5" t="n">
        <v>3</v>
      </c>
      <c r="G11" s="6" t="n">
        <f aca="false">E11*F11</f>
        <v>9</v>
      </c>
      <c r="H11" s="4" t="str">
        <f aca="false">IF(G11&gt;=15,"High",IF(G11&gt;=8,"Medium","Low"))</f>
        <v>Medium</v>
      </c>
      <c r="I11" s="4" t="s">
        <v>59</v>
      </c>
      <c r="J11" s="4" t="s">
        <v>60</v>
      </c>
      <c r="K11" s="4" t="s">
        <v>55</v>
      </c>
      <c r="L11" s="5" t="n">
        <v>2</v>
      </c>
      <c r="M11" s="5" t="n">
        <v>2</v>
      </c>
      <c r="N11" s="6" t="n">
        <f aca="false">L11*M11</f>
        <v>4</v>
      </c>
      <c r="O11" s="4" t="s">
        <v>24</v>
      </c>
    </row>
    <row r="12" customFormat="false" ht="61.5" hidden="false" customHeight="true" outlineLevel="0" collapsed="false">
      <c r="A12" s="4" t="s">
        <v>61</v>
      </c>
      <c r="B12" s="4" t="s">
        <v>62</v>
      </c>
      <c r="C12" s="4" t="s">
        <v>63</v>
      </c>
      <c r="D12" s="4" t="s">
        <v>64</v>
      </c>
      <c r="E12" s="5" t="n">
        <v>4</v>
      </c>
      <c r="F12" s="5" t="n">
        <v>4</v>
      </c>
      <c r="G12" s="6" t="n">
        <f aca="false">E12*F12</f>
        <v>16</v>
      </c>
      <c r="H12" s="4" t="str">
        <f aca="false">IF(G12&gt;=15,"High",IF(G12&gt;=8,"Medium","Low"))</f>
        <v>High</v>
      </c>
      <c r="I12" s="4" t="s">
        <v>65</v>
      </c>
      <c r="J12" s="4" t="s">
        <v>66</v>
      </c>
      <c r="K12" s="4" t="s">
        <v>67</v>
      </c>
      <c r="L12" s="5" t="n">
        <v>3</v>
      </c>
      <c r="M12" s="5" t="n">
        <v>3</v>
      </c>
      <c r="N12" s="6" t="n">
        <f aca="false">L12*M12</f>
        <v>9</v>
      </c>
      <c r="O12" s="4" t="s">
        <v>24</v>
      </c>
    </row>
    <row r="13" customFormat="false" ht="61.5" hidden="false" customHeight="true" outlineLevel="0" collapsed="false">
      <c r="A13" s="4" t="s">
        <v>68</v>
      </c>
      <c r="B13" s="4" t="s">
        <v>62</v>
      </c>
      <c r="C13" s="4" t="s">
        <v>69</v>
      </c>
      <c r="D13" s="4" t="s">
        <v>70</v>
      </c>
      <c r="E13" s="5" t="n">
        <v>3</v>
      </c>
      <c r="F13" s="5" t="n">
        <v>3</v>
      </c>
      <c r="G13" s="6" t="n">
        <f aca="false">E13*F13</f>
        <v>9</v>
      </c>
      <c r="H13" s="4" t="str">
        <f aca="false">IF(G13&gt;=15,"High",IF(G13&gt;=8,"Medium","Low"))</f>
        <v>Medium</v>
      </c>
      <c r="I13" s="4" t="s">
        <v>71</v>
      </c>
      <c r="J13" s="4" t="s">
        <v>72</v>
      </c>
      <c r="K13" s="4" t="s">
        <v>67</v>
      </c>
      <c r="L13" s="5" t="n">
        <v>2</v>
      </c>
      <c r="M13" s="5" t="n">
        <v>2</v>
      </c>
      <c r="N13" s="6" t="n">
        <f aca="false">L13*M13</f>
        <v>4</v>
      </c>
      <c r="O13" s="4" t="s">
        <v>24</v>
      </c>
    </row>
    <row r="14" customFormat="false" ht="61.5" hidden="false" customHeight="true" outlineLevel="0" collapsed="false">
      <c r="A14" s="4" t="s">
        <v>73</v>
      </c>
      <c r="B14" s="4" t="s">
        <v>62</v>
      </c>
      <c r="C14" s="4" t="s">
        <v>74</v>
      </c>
      <c r="D14" s="4" t="s">
        <v>75</v>
      </c>
      <c r="E14" s="5" t="n">
        <v>4</v>
      </c>
      <c r="F14" s="5" t="n">
        <v>4</v>
      </c>
      <c r="G14" s="6" t="n">
        <f aca="false">E14*F14</f>
        <v>16</v>
      </c>
      <c r="H14" s="4" t="str">
        <f aca="false">IF(G14&gt;=15,"High",IF(G14&gt;=8,"Medium","Low"))</f>
        <v>High</v>
      </c>
      <c r="I14" s="4" t="s">
        <v>76</v>
      </c>
      <c r="J14" s="4" t="s">
        <v>77</v>
      </c>
      <c r="K14" s="4" t="s">
        <v>23</v>
      </c>
      <c r="L14" s="5" t="n">
        <v>3</v>
      </c>
      <c r="M14" s="5" t="n">
        <v>3</v>
      </c>
      <c r="N14" s="6" t="n">
        <f aca="false">L14*M14</f>
        <v>9</v>
      </c>
      <c r="O14" s="4" t="s">
        <v>24</v>
      </c>
    </row>
    <row r="15" customFormat="false" ht="61.5" hidden="false" customHeight="true" outlineLevel="0" collapsed="false">
      <c r="A15" s="4" t="s">
        <v>78</v>
      </c>
      <c r="B15" s="4" t="s">
        <v>79</v>
      </c>
      <c r="C15" s="4" t="s">
        <v>80</v>
      </c>
      <c r="D15" s="4" t="s">
        <v>81</v>
      </c>
      <c r="E15" s="5" t="n">
        <v>3</v>
      </c>
      <c r="F15" s="5" t="n">
        <v>4</v>
      </c>
      <c r="G15" s="6" t="n">
        <f aca="false">E15*F15</f>
        <v>12</v>
      </c>
      <c r="H15" s="4" t="str">
        <f aca="false">IF(G15&gt;=15,"High",IF(G15&gt;=8,"Medium","Low"))</f>
        <v>Medium</v>
      </c>
      <c r="I15" s="4" t="s">
        <v>82</v>
      </c>
      <c r="J15" s="4" t="s">
        <v>83</v>
      </c>
      <c r="K15" s="4" t="s">
        <v>23</v>
      </c>
      <c r="L15" s="5" t="n">
        <v>2</v>
      </c>
      <c r="M15" s="5" t="n">
        <v>3</v>
      </c>
      <c r="N15" s="6" t="n">
        <f aca="false">L15*M15</f>
        <v>6</v>
      </c>
      <c r="O15" s="4" t="s">
        <v>24</v>
      </c>
    </row>
    <row r="16" customFormat="false" ht="61.5" hidden="false" customHeight="true" outlineLevel="0" collapsed="false">
      <c r="A16" s="4" t="s">
        <v>84</v>
      </c>
      <c r="B16" s="4" t="s">
        <v>79</v>
      </c>
      <c r="C16" s="4" t="s">
        <v>85</v>
      </c>
      <c r="D16" s="4" t="s">
        <v>86</v>
      </c>
      <c r="E16" s="5" t="n">
        <v>2</v>
      </c>
      <c r="F16" s="5" t="n">
        <v>5</v>
      </c>
      <c r="G16" s="6" t="n">
        <f aca="false">E16*F16</f>
        <v>10</v>
      </c>
      <c r="H16" s="4" t="str">
        <f aca="false">IF(G16&gt;=15,"High",IF(G16&gt;=8,"Medium","Low"))</f>
        <v>Medium</v>
      </c>
      <c r="I16" s="4" t="s">
        <v>87</v>
      </c>
      <c r="J16" s="4" t="s">
        <v>88</v>
      </c>
      <c r="K16" s="4" t="s">
        <v>23</v>
      </c>
      <c r="L16" s="5" t="n">
        <v>1</v>
      </c>
      <c r="M16" s="5" t="n">
        <v>5</v>
      </c>
      <c r="N16" s="6" t="n">
        <f aca="false">L16*M16</f>
        <v>5</v>
      </c>
      <c r="O16" s="4" t="s">
        <v>24</v>
      </c>
    </row>
    <row r="17" customFormat="false" ht="61.5" hidden="false" customHeight="true" outlineLevel="0" collapsed="false">
      <c r="A17" s="4" t="s">
        <v>89</v>
      </c>
      <c r="B17" s="4" t="s">
        <v>90</v>
      </c>
      <c r="C17" s="4" t="s">
        <v>91</v>
      </c>
      <c r="D17" s="4" t="s">
        <v>92</v>
      </c>
      <c r="E17" s="5" t="n">
        <v>3</v>
      </c>
      <c r="F17" s="5" t="n">
        <v>5</v>
      </c>
      <c r="G17" s="6" t="n">
        <f aca="false">E17*F17</f>
        <v>15</v>
      </c>
      <c r="H17" s="4" t="str">
        <f aca="false">IF(G17&gt;=15,"High",IF(G17&gt;=8,"Medium","Low"))</f>
        <v>High</v>
      </c>
      <c r="I17" s="4" t="s">
        <v>93</v>
      </c>
      <c r="J17" s="4" t="s">
        <v>94</v>
      </c>
      <c r="K17" s="4" t="s">
        <v>23</v>
      </c>
      <c r="L17" s="5" t="n">
        <v>2</v>
      </c>
      <c r="M17" s="5" t="n">
        <v>4</v>
      </c>
      <c r="N17" s="6" t="n">
        <f aca="false">L17*M17</f>
        <v>8</v>
      </c>
      <c r="O17" s="4" t="s">
        <v>24</v>
      </c>
    </row>
    <row r="18" customFormat="false" ht="61.5" hidden="false" customHeight="true" outlineLevel="0" collapsed="false">
      <c r="A18" s="4" t="s">
        <v>95</v>
      </c>
      <c r="B18" s="4" t="s">
        <v>90</v>
      </c>
      <c r="C18" s="4" t="s">
        <v>96</v>
      </c>
      <c r="D18" s="4" t="s">
        <v>97</v>
      </c>
      <c r="E18" s="5" t="n">
        <v>2</v>
      </c>
      <c r="F18" s="5" t="n">
        <v>5</v>
      </c>
      <c r="G18" s="6" t="n">
        <f aca="false">E18*F18</f>
        <v>10</v>
      </c>
      <c r="H18" s="4" t="str">
        <f aca="false">IF(G18&gt;=15,"High",IF(G18&gt;=8,"Medium","Low"))</f>
        <v>Medium</v>
      </c>
      <c r="I18" s="4" t="s">
        <v>98</v>
      </c>
      <c r="J18" s="4" t="s">
        <v>99</v>
      </c>
      <c r="K18" s="4" t="s">
        <v>23</v>
      </c>
      <c r="L18" s="5" t="n">
        <v>1</v>
      </c>
      <c r="M18" s="5" t="n">
        <v>5</v>
      </c>
      <c r="N18" s="6" t="n">
        <f aca="false">L18*M18</f>
        <v>5</v>
      </c>
      <c r="O18" s="4" t="s">
        <v>24</v>
      </c>
    </row>
    <row r="19" customFormat="false" ht="61.5" hidden="false" customHeight="true" outlineLevel="0" collapsed="false">
      <c r="A19" s="4" t="s">
        <v>100</v>
      </c>
      <c r="B19" s="4" t="s">
        <v>101</v>
      </c>
      <c r="C19" s="4" t="s">
        <v>102</v>
      </c>
      <c r="D19" s="4" t="s">
        <v>103</v>
      </c>
      <c r="E19" s="5" t="n">
        <v>4</v>
      </c>
      <c r="F19" s="5" t="n">
        <v>3</v>
      </c>
      <c r="G19" s="6" t="n">
        <f aca="false">E19*F19</f>
        <v>12</v>
      </c>
      <c r="H19" s="4" t="str">
        <f aca="false">IF(G19&gt;=15,"High",IF(G19&gt;=8,"Medium","Low"))</f>
        <v>Medium</v>
      </c>
      <c r="I19" s="4" t="s">
        <v>104</v>
      </c>
      <c r="J19" s="4" t="s">
        <v>105</v>
      </c>
      <c r="K19" s="4" t="s">
        <v>106</v>
      </c>
      <c r="L19" s="5" t="n">
        <v>2</v>
      </c>
      <c r="M19" s="5" t="n">
        <v>3</v>
      </c>
      <c r="N19" s="6" t="n">
        <f aca="false">L19*M19</f>
        <v>6</v>
      </c>
      <c r="O19" s="4" t="s">
        <v>24</v>
      </c>
    </row>
    <row r="20" customFormat="false" ht="61.5" hidden="false" customHeight="true" outlineLevel="0" collapsed="false">
      <c r="A20" s="4" t="s">
        <v>107</v>
      </c>
      <c r="B20" s="4" t="s">
        <v>108</v>
      </c>
      <c r="C20" s="4" t="s">
        <v>109</v>
      </c>
      <c r="D20" s="4" t="s">
        <v>110</v>
      </c>
      <c r="E20" s="5" t="n">
        <v>3</v>
      </c>
      <c r="F20" s="5" t="n">
        <v>4</v>
      </c>
      <c r="G20" s="6" t="n">
        <f aca="false">E20*F20</f>
        <v>12</v>
      </c>
      <c r="H20" s="4" t="str">
        <f aca="false">IF(G20&gt;=15,"High",IF(G20&gt;=8,"Medium","Low"))</f>
        <v>Medium</v>
      </c>
      <c r="I20" s="4" t="s">
        <v>111</v>
      </c>
      <c r="J20" s="4" t="s">
        <v>112</v>
      </c>
      <c r="K20" s="4" t="s">
        <v>113</v>
      </c>
      <c r="L20" s="5" t="n">
        <v>2</v>
      </c>
      <c r="M20" s="5" t="n">
        <v>3</v>
      </c>
      <c r="N20" s="6" t="n">
        <f aca="false">L20*M20</f>
        <v>6</v>
      </c>
      <c r="O20" s="4" t="s">
        <v>24</v>
      </c>
    </row>
    <row r="21" customFormat="false" ht="61.5" hidden="false" customHeight="true" outlineLevel="0" collapsed="false">
      <c r="A21" s="4" t="s">
        <v>114</v>
      </c>
      <c r="B21" s="4" t="s">
        <v>115</v>
      </c>
      <c r="C21" s="4" t="s">
        <v>116</v>
      </c>
      <c r="D21" s="4" t="s">
        <v>117</v>
      </c>
      <c r="E21" s="5" t="n">
        <v>4</v>
      </c>
      <c r="F21" s="5" t="n">
        <v>3</v>
      </c>
      <c r="G21" s="6" t="n">
        <f aca="false">E21*F21</f>
        <v>12</v>
      </c>
      <c r="H21" s="4" t="str">
        <f aca="false">IF(G21&gt;=15,"High",IF(G21&gt;=8,"Medium","Low"))</f>
        <v>Medium</v>
      </c>
      <c r="I21" s="4" t="s">
        <v>118</v>
      </c>
      <c r="J21" s="4" t="s">
        <v>119</v>
      </c>
      <c r="K21" s="4" t="s">
        <v>120</v>
      </c>
      <c r="L21" s="5" t="n">
        <v>3</v>
      </c>
      <c r="M21" s="5" t="n">
        <v>3</v>
      </c>
      <c r="N21" s="6" t="n">
        <f aca="false">L21*M21</f>
        <v>9</v>
      </c>
      <c r="O21" s="4" t="s">
        <v>24</v>
      </c>
    </row>
    <row r="22" customFormat="false" ht="61.5" hidden="false" customHeight="true" outlineLevel="0" collapsed="false">
      <c r="A22" s="4" t="s">
        <v>121</v>
      </c>
      <c r="B22" s="4" t="s">
        <v>122</v>
      </c>
      <c r="C22" s="4" t="s">
        <v>123</v>
      </c>
      <c r="D22" s="4" t="s">
        <v>124</v>
      </c>
      <c r="E22" s="5" t="n">
        <v>2</v>
      </c>
      <c r="F22" s="5" t="n">
        <v>3</v>
      </c>
      <c r="G22" s="6" t="n">
        <f aca="false">E22*F22</f>
        <v>6</v>
      </c>
      <c r="H22" s="4" t="str">
        <f aca="false">IF(G22&gt;=15,"High",IF(G22&gt;=8,"Medium","Low"))</f>
        <v>Low</v>
      </c>
      <c r="I22" s="4" t="s">
        <v>125</v>
      </c>
      <c r="J22" s="4" t="s">
        <v>126</v>
      </c>
      <c r="K22" s="4" t="s">
        <v>31</v>
      </c>
      <c r="L22" s="5" t="n">
        <v>1</v>
      </c>
      <c r="M22" s="5" t="n">
        <v>3</v>
      </c>
      <c r="N22" s="6" t="n">
        <f aca="false">L22*M22</f>
        <v>3</v>
      </c>
      <c r="O22" s="4" t="s">
        <v>24</v>
      </c>
    </row>
    <row r="23" customFormat="false" ht="61.5" hidden="false" customHeight="true" outlineLevel="0" collapsed="false">
      <c r="A23" s="4" t="s">
        <v>127</v>
      </c>
      <c r="B23" s="4" t="s">
        <v>128</v>
      </c>
      <c r="C23" s="4" t="s">
        <v>129</v>
      </c>
      <c r="D23" s="4" t="s">
        <v>130</v>
      </c>
      <c r="E23" s="5" t="n">
        <v>3</v>
      </c>
      <c r="F23" s="5" t="n">
        <v>4</v>
      </c>
      <c r="G23" s="6" t="n">
        <f aca="false">E23*F23</f>
        <v>12</v>
      </c>
      <c r="H23" s="4" t="str">
        <f aca="false">IF(G23&gt;=15,"High",IF(G23&gt;=8,"Medium","Low"))</f>
        <v>Medium</v>
      </c>
      <c r="I23" s="4" t="s">
        <v>131</v>
      </c>
      <c r="J23" s="4" t="s">
        <v>132</v>
      </c>
      <c r="K23" s="4" t="s">
        <v>49</v>
      </c>
      <c r="L23" s="5" t="n">
        <v>2</v>
      </c>
      <c r="M23" s="5" t="n">
        <v>3</v>
      </c>
      <c r="N23" s="6" t="n">
        <f aca="false">L23*M23</f>
        <v>6</v>
      </c>
      <c r="O23" s="4" t="s">
        <v>24</v>
      </c>
    </row>
    <row r="24" customFormat="false" ht="61.5" hidden="false" customHeight="true" outlineLevel="0" collapsed="false">
      <c r="A24" s="4" t="s">
        <v>133</v>
      </c>
      <c r="B24" s="4" t="s">
        <v>134</v>
      </c>
      <c r="C24" s="4" t="s">
        <v>135</v>
      </c>
      <c r="D24" s="4" t="s">
        <v>136</v>
      </c>
      <c r="E24" s="5" t="n">
        <v>3</v>
      </c>
      <c r="F24" s="5" t="n">
        <v>3</v>
      </c>
      <c r="G24" s="6" t="n">
        <f aca="false">E24*F24</f>
        <v>9</v>
      </c>
      <c r="H24" s="4" t="str">
        <f aca="false">IF(G24&gt;=15,"High",IF(G24&gt;=8,"Medium","Low"))</f>
        <v>Medium</v>
      </c>
      <c r="I24" s="4" t="s">
        <v>137</v>
      </c>
      <c r="J24" s="4" t="s">
        <v>138</v>
      </c>
      <c r="K24" s="4" t="s">
        <v>139</v>
      </c>
      <c r="L24" s="5" t="n">
        <v>2</v>
      </c>
      <c r="M24" s="5" t="n">
        <v>2</v>
      </c>
      <c r="N24" s="6" t="n">
        <f aca="false">L24*M24</f>
        <v>4</v>
      </c>
      <c r="O24" s="4" t="s">
        <v>24</v>
      </c>
    </row>
  </sheetData>
  <conditionalFormatting sqref="H5:H24">
    <cfRule type="cellIs" priority="2" operator="equal" aboveAverage="0" equalAverage="0" bottom="0" percent="0" rank="0" text="" dxfId="0">
      <formula>"High"</formula>
    </cfRule>
    <cfRule type="cellIs" priority="3" operator="equal" aboveAverage="0" equalAverage="0" bottom="0" percent="0" rank="0" text="" dxfId="1">
      <formula>"Medium"</formula>
    </cfRule>
    <cfRule type="cellIs" priority="4" operator="equal" aboveAverage="0" equalAverage="0" bottom="0" percent="0" rank="0" text="" dxfId="2">
      <formula>"Low"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</cols>
  <sheetData>
    <row r="1" customFormat="false" ht="17.35" hidden="false" customHeight="false" outlineLevel="0" collapsed="false">
      <c r="A1" s="1" t="s">
        <v>140</v>
      </c>
    </row>
    <row r="4" customFormat="false" ht="15" hidden="false" customHeight="false" outlineLevel="0" collapsed="false">
      <c r="A4" s="3" t="s">
        <v>141</v>
      </c>
      <c r="B4" s="3" t="n">
        <v>1</v>
      </c>
      <c r="C4" s="3" t="n">
        <v>2</v>
      </c>
      <c r="D4" s="3" t="n">
        <v>3</v>
      </c>
      <c r="E4" s="3" t="n">
        <v>4</v>
      </c>
      <c r="F4" s="3" t="n">
        <v>5</v>
      </c>
    </row>
    <row r="5" customFormat="false" ht="15" hidden="false" customHeight="false" outlineLevel="0" collapsed="false">
      <c r="A5" s="7" t="n">
        <v>5</v>
      </c>
      <c r="B5" s="8" t="n">
        <f aca="false">COUNTIFS(Risk_Register!$E$5:$E$24,5,Risk_Register!$F$5:$F$24,1)</f>
        <v>0</v>
      </c>
      <c r="C5" s="8" t="n">
        <f aca="false">COUNTIFS(Risk_Register!$E$5:$E$24,5,Risk_Register!$F$5:$F$24,2)</f>
        <v>0</v>
      </c>
      <c r="D5" s="8" t="n">
        <f aca="false">COUNTIFS(Risk_Register!$E$5:$E$24,5,Risk_Register!$F$5:$F$24,3)</f>
        <v>0</v>
      </c>
      <c r="E5" s="8" t="n">
        <f aca="false">COUNTIFS(Risk_Register!$E$5:$E$24,5,Risk_Register!$F$5:$F$24,4)</f>
        <v>0</v>
      </c>
      <c r="F5" s="8" t="n">
        <f aca="false">COUNTIFS(Risk_Register!$E$5:$E$24,5,Risk_Register!$F$5:$F$24,5)</f>
        <v>1</v>
      </c>
    </row>
    <row r="6" customFormat="false" ht="15" hidden="false" customHeight="false" outlineLevel="0" collapsed="false">
      <c r="A6" s="7" t="n">
        <v>4</v>
      </c>
      <c r="B6" s="8" t="n">
        <f aca="false">COUNTIFS(Risk_Register!$E$5:$E$24,4,Risk_Register!$F$5:$F$24,1)</f>
        <v>0</v>
      </c>
      <c r="C6" s="8" t="n">
        <f aca="false">COUNTIFS(Risk_Register!$E$5:$E$24,4,Risk_Register!$F$5:$F$24,2)</f>
        <v>0</v>
      </c>
      <c r="D6" s="8" t="n">
        <f aca="false">COUNTIFS(Risk_Register!$E$5:$E$24,4,Risk_Register!$F$5:$F$24,3)</f>
        <v>2</v>
      </c>
      <c r="E6" s="8" t="n">
        <f aca="false">COUNTIFS(Risk_Register!$E$5:$E$24,4,Risk_Register!$F$5:$F$24,4)</f>
        <v>4</v>
      </c>
      <c r="F6" s="8" t="n">
        <f aca="false">COUNTIFS(Risk_Register!$E$5:$E$24,4,Risk_Register!$F$5:$F$24,5)</f>
        <v>1</v>
      </c>
    </row>
    <row r="7" customFormat="false" ht="15" hidden="false" customHeight="false" outlineLevel="0" collapsed="false">
      <c r="A7" s="7" t="n">
        <v>3</v>
      </c>
      <c r="B7" s="8" t="n">
        <f aca="false">COUNTIFS(Risk_Register!$E$5:$E$24,3,Risk_Register!$F$5:$F$24,1)</f>
        <v>0</v>
      </c>
      <c r="C7" s="8" t="n">
        <f aca="false">COUNTIFS(Risk_Register!$E$5:$E$24,3,Risk_Register!$F$5:$F$24,2)</f>
        <v>0</v>
      </c>
      <c r="D7" s="8" t="n">
        <f aca="false">COUNTIFS(Risk_Register!$E$5:$E$24,3,Risk_Register!$F$5:$F$24,3)</f>
        <v>4</v>
      </c>
      <c r="E7" s="8" t="n">
        <f aca="false">COUNTIFS(Risk_Register!$E$5:$E$24,3,Risk_Register!$F$5:$F$24,4)</f>
        <v>3</v>
      </c>
      <c r="F7" s="8" t="n">
        <f aca="false">COUNTIFS(Risk_Register!$E$5:$E$24,3,Risk_Register!$F$5:$F$24,5)</f>
        <v>2</v>
      </c>
    </row>
    <row r="8" customFormat="false" ht="15" hidden="false" customHeight="false" outlineLevel="0" collapsed="false">
      <c r="A8" s="7" t="n">
        <v>2</v>
      </c>
      <c r="B8" s="8" t="n">
        <f aca="false">COUNTIFS(Risk_Register!$E$5:$E$24,2,Risk_Register!$F$5:$F$24,1)</f>
        <v>0</v>
      </c>
      <c r="C8" s="8" t="n">
        <f aca="false">COUNTIFS(Risk_Register!$E$5:$E$24,2,Risk_Register!$F$5:$F$24,2)</f>
        <v>0</v>
      </c>
      <c r="D8" s="8" t="n">
        <f aca="false">COUNTIFS(Risk_Register!$E$5:$E$24,2,Risk_Register!$F$5:$F$24,3)</f>
        <v>1</v>
      </c>
      <c r="E8" s="8" t="n">
        <f aca="false">COUNTIFS(Risk_Register!$E$5:$E$24,2,Risk_Register!$F$5:$F$24,4)</f>
        <v>0</v>
      </c>
      <c r="F8" s="8" t="n">
        <f aca="false">COUNTIFS(Risk_Register!$E$5:$E$24,2,Risk_Register!$F$5:$F$24,5)</f>
        <v>2</v>
      </c>
    </row>
    <row r="9" customFormat="false" ht="15" hidden="false" customHeight="false" outlineLevel="0" collapsed="false">
      <c r="A9" s="7" t="n">
        <v>1</v>
      </c>
      <c r="B9" s="8" t="n">
        <f aca="false">COUNTIFS(Risk_Register!$E$5:$E$24,1,Risk_Register!$F$5:$F$24,1)</f>
        <v>0</v>
      </c>
      <c r="C9" s="8" t="n">
        <f aca="false">COUNTIFS(Risk_Register!$E$5:$E$24,1,Risk_Register!$F$5:$F$24,2)</f>
        <v>0</v>
      </c>
      <c r="D9" s="8" t="n">
        <f aca="false">COUNTIFS(Risk_Register!$E$5:$E$24,1,Risk_Register!$F$5:$F$24,3)</f>
        <v>0</v>
      </c>
      <c r="E9" s="8" t="n">
        <f aca="false">COUNTIFS(Risk_Register!$E$5:$E$24,1,Risk_Register!$F$5:$F$24,4)</f>
        <v>0</v>
      </c>
      <c r="F9" s="8" t="n">
        <f aca="false">COUNTIFS(Risk_Register!$E$5:$E$24,1,Risk_Register!$F$5:$F$24,5)</f>
        <v>0</v>
      </c>
    </row>
    <row r="11" customFormat="false" ht="15" hidden="false" customHeight="false" outlineLevel="0" collapsed="false">
      <c r="A11" s="9" t="s">
        <v>142</v>
      </c>
    </row>
    <row r="12" customFormat="false" ht="15" hidden="false" customHeight="false" outlineLevel="0" collapsed="false">
      <c r="A12" s="4" t="s">
        <v>143</v>
      </c>
      <c r="B12" s="10" t="n">
        <f aca="false">COUNTIF(Risk_Register!H5:H24,"High")</f>
        <v>8</v>
      </c>
    </row>
    <row r="13" customFormat="false" ht="15" hidden="false" customHeight="false" outlineLevel="0" collapsed="false">
      <c r="A13" s="4" t="s">
        <v>144</v>
      </c>
      <c r="B13" s="10" t="n">
        <f aca="false">COUNTIF(Risk_Register!H5:H24,"Medium")</f>
        <v>11</v>
      </c>
    </row>
    <row r="14" customFormat="false" ht="15" hidden="false" customHeight="false" outlineLevel="0" collapsed="false">
      <c r="A14" s="4" t="s">
        <v>145</v>
      </c>
      <c r="B14" s="10" t="n">
        <f aca="false">COUNTIF(Risk_Register!H5:H24,"Low")</f>
        <v>1</v>
      </c>
    </row>
    <row r="15" customFormat="false" ht="15" hidden="false" customHeight="false" outlineLevel="0" collapsed="false">
      <c r="A15" s="4" t="s">
        <v>146</v>
      </c>
      <c r="B15" s="10" t="n">
        <f aca="false">AVERAGE(Risk_Register!G5:G24)</f>
        <v>13.05</v>
      </c>
    </row>
    <row r="16" customFormat="false" ht="15" hidden="false" customHeight="false" outlineLevel="0" collapsed="false">
      <c r="A16" s="4" t="s">
        <v>147</v>
      </c>
      <c r="B16" s="10" t="n">
        <f aca="false">AVERAGE(Risk_Register!N5:N24)</f>
        <v>6.55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2026-10-11T04:32:36Z</dcterms:created>
  <dc:creator>openpyxl</dc:creator>
  <dc:description/>
  <dc:language>en-US</dc:language>
  <cp:lastModifiedBy/>
  <dcterms:modified xsi:type="dcterms:W3CDTF">2026-10-11T04:32:36Z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